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Shell\Desktop\COVID19\"/>
    </mc:Choice>
  </mc:AlternateContent>
  <bookViews>
    <workbookView xWindow="0" yWindow="0" windowWidth="19200" windowHeight="6930" activeTab="1"/>
  </bookViews>
  <sheets>
    <sheet name="Landlord Proceeds" sheetId="1" r:id="rId1"/>
    <sheet name="Program Costing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3" l="1"/>
  <c r="C25" i="3"/>
  <c r="C23" i="3"/>
  <c r="C22" i="3"/>
  <c r="C21" i="3"/>
  <c r="K36" i="1" l="1"/>
  <c r="E18" i="1"/>
  <c r="D17" i="3"/>
  <c r="C17" i="3"/>
  <c r="B17" i="3"/>
  <c r="D18" i="3" l="1"/>
  <c r="C18" i="3"/>
  <c r="B18" i="3"/>
  <c r="E42" i="1"/>
  <c r="K51" i="1" l="1"/>
  <c r="K50" i="1"/>
  <c r="K49" i="1"/>
  <c r="E51" i="1"/>
  <c r="E50" i="1"/>
  <c r="E49" i="1"/>
  <c r="E48" i="1"/>
  <c r="E17" i="1"/>
  <c r="E53" i="1" l="1"/>
  <c r="K41" i="1"/>
  <c r="K47" i="1" s="1"/>
  <c r="K53" i="1" s="1"/>
  <c r="K17" i="1"/>
  <c r="I17" i="1"/>
  <c r="C17" i="1"/>
  <c r="K42" i="1" l="1"/>
  <c r="K21" i="1"/>
  <c r="I21" i="1"/>
  <c r="E21" i="1"/>
  <c r="C21" i="1"/>
  <c r="E25" i="1"/>
  <c r="K25" i="1" s="1"/>
  <c r="K30" i="1" s="1"/>
  <c r="C25" i="1"/>
  <c r="I25" i="1" s="1"/>
  <c r="I30" i="1" s="1"/>
  <c r="C30" i="1" l="1"/>
  <c r="C32" i="1" s="1"/>
  <c r="C34" i="1" s="1"/>
  <c r="C38" i="1" s="1"/>
  <c r="E30" i="1"/>
  <c r="E32" i="1" s="1"/>
  <c r="E34" i="1" s="1"/>
  <c r="E38" i="1" s="1"/>
  <c r="K32" i="1"/>
  <c r="K34" i="1" s="1"/>
  <c r="K38" i="1" s="1"/>
  <c r="I32" i="1"/>
  <c r="I34" i="1" s="1"/>
  <c r="I38" i="1" s="1"/>
  <c r="E44" i="1" l="1"/>
  <c r="K44" i="1"/>
</calcChain>
</file>

<file path=xl/sharedStrings.xml><?xml version="1.0" encoding="utf-8"?>
<sst xmlns="http://schemas.openxmlformats.org/spreadsheetml/2006/main" count="87" uniqueCount="60">
  <si>
    <t>Expenses</t>
  </si>
  <si>
    <t>Interest</t>
  </si>
  <si>
    <t>Taxes</t>
  </si>
  <si>
    <t>Utilities</t>
  </si>
  <si>
    <t>Other</t>
  </si>
  <si>
    <t>Total Expenses</t>
  </si>
  <si>
    <t>Net</t>
  </si>
  <si>
    <t>Tax Credit</t>
  </si>
  <si>
    <t>Net Income</t>
  </si>
  <si>
    <t>Assumptions</t>
  </si>
  <si>
    <t>Monthly Rent</t>
  </si>
  <si>
    <t>Tax Rate</t>
  </si>
  <si>
    <t>Interest Rate</t>
  </si>
  <si>
    <t>Mortgage (Avg Value)</t>
  </si>
  <si>
    <t>Assumes no deferal or waiver from bank</t>
  </si>
  <si>
    <t>Property Tax per month</t>
  </si>
  <si>
    <t>Rent paid by tenant</t>
  </si>
  <si>
    <t>Rent paid by government</t>
  </si>
  <si>
    <t>Revenue</t>
  </si>
  <si>
    <t>Crisis period (April-June):</t>
  </si>
  <si>
    <t>Rent paid by Tenant</t>
  </si>
  <si>
    <t>Rent paid by Government</t>
  </si>
  <si>
    <t>Tax Credit provided by Government</t>
  </si>
  <si>
    <t>Property tax paid by tenant</t>
  </si>
  <si>
    <t>Property Taxes</t>
  </si>
  <si>
    <t>Landlord waives first $10K of rent</t>
  </si>
  <si>
    <t>Landlord waives 75% of rent (to a maximum of 10K waived)</t>
  </si>
  <si>
    <t>Cash Flow for Landlord, April - June</t>
  </si>
  <si>
    <t>Mortgage Amortization (Yrs)</t>
  </si>
  <si>
    <t>Cash from Tenant</t>
  </si>
  <si>
    <t>Cash from Government</t>
  </si>
  <si>
    <t>Mortgage Payments</t>
  </si>
  <si>
    <t>Net Cash (April - June)</t>
  </si>
  <si>
    <t>Reduction in Landlord proceeds (2020)</t>
  </si>
  <si>
    <t>Data from Statistics Canada - Financial Performance Data</t>
  </si>
  <si>
    <t>Includes all businesses with revenue between 30,000 and 5,000,000</t>
  </si>
  <si>
    <t>Number of Businesses</t>
  </si>
  <si>
    <t>Average Rent Expense</t>
  </si>
  <si>
    <t>Average Utilities Expense</t>
  </si>
  <si>
    <t>Retail Trade (44-45)</t>
  </si>
  <si>
    <t>Full-Service Restaurants and Limited-Service Eating Places (7225)</t>
  </si>
  <si>
    <t>Arts, Entertainment And Recreation (71)</t>
  </si>
  <si>
    <t>Other Services (81)</t>
  </si>
  <si>
    <t>Totals</t>
  </si>
  <si>
    <t xml:space="preserve">Health Care and Social Assistance - 62 </t>
  </si>
  <si>
    <t>Percentage of rent paid by gov't</t>
  </si>
  <si>
    <t>Scenario 1: Cash payments from government equal to 66% of rent</t>
  </si>
  <si>
    <t>Scenario 2: Refundable tax credit by government equal to 66% of waived rent</t>
  </si>
  <si>
    <t>Industries likely to be most affected by COVID19</t>
  </si>
  <si>
    <t>Monthly Total for all businesses in selected sectors</t>
  </si>
  <si>
    <t>Take-up rate by landlords (low estimate)</t>
  </si>
  <si>
    <t>Take-up rate by landlords (high estimate)</t>
  </si>
  <si>
    <t>Percentage of rent paid by government</t>
  </si>
  <si>
    <t>Percentage of total rent at $10K per month or lower</t>
  </si>
  <si>
    <t>Adjustment</t>
  </si>
  <si>
    <t>Reduce total to account for businesses with rent over $10K per month</t>
  </si>
  <si>
    <t>Total rent waived (low estimate)</t>
  </si>
  <si>
    <t>Total rent waived (high estimate)</t>
  </si>
  <si>
    <t>Government share per month (low estimate)</t>
  </si>
  <si>
    <t>Government share per month (high estimate)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</si>
</sst>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43" formatCode="_-* #,##0.00_-;\-* #,##0.00_-;_-* &quot;-&quot;??_-;_-@_-"/>
    <numFmt numFmtId="164" formatCode="&quot;$&quot;#,##0_);[Red]\(&quot;$&quot;#,##0\)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0" applyNumberFormat="1"/>
    <xf numFmtId="165" fontId="0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6" fontId="0" fillId="0" borderId="4" xfId="0" applyNumberFormat="1" applyBorder="1"/>
    <xf numFmtId="9" fontId="0" fillId="0" borderId="4" xfId="0" applyNumberFormat="1" applyBorder="1"/>
    <xf numFmtId="0" fontId="0" fillId="0" borderId="5" xfId="0" applyBorder="1"/>
    <xf numFmtId="9" fontId="0" fillId="0" borderId="6" xfId="0" applyNumberFormat="1" applyBorder="1"/>
    <xf numFmtId="9" fontId="0" fillId="0" borderId="7" xfId="0" applyNumberFormat="1" applyBorder="1"/>
    <xf numFmtId="0" fontId="0" fillId="0" borderId="7" xfId="0" applyBorder="1"/>
    <xf numFmtId="0" fontId="0" fillId="0" borderId="0" xfId="0" applyBorder="1"/>
    <xf numFmtId="0" fontId="0" fillId="0" borderId="4" xfId="0" applyBorder="1"/>
    <xf numFmtId="43" fontId="0" fillId="0" borderId="3" xfId="1" applyFont="1" applyBorder="1"/>
    <xf numFmtId="6" fontId="0" fillId="0" borderId="0" xfId="0" applyNumberFormat="1" applyBorder="1"/>
    <xf numFmtId="164" fontId="0" fillId="0" borderId="8" xfId="0" applyNumberFormat="1" applyBorder="1"/>
    <xf numFmtId="0" fontId="0" fillId="0" borderId="8" xfId="0" applyBorder="1"/>
    <xf numFmtId="6" fontId="0" fillId="0" borderId="6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0" fontId="2" fillId="0" borderId="0" xfId="0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9" fontId="0" fillId="0" borderId="0" xfId="2" applyFont="1"/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165" fontId="2" fillId="0" borderId="1" xfId="1" applyNumberFormat="1" applyFont="1" applyBorder="1"/>
    <xf numFmtId="165" fontId="2" fillId="0" borderId="7" xfId="1" applyNumberFormat="1" applyFont="1" applyBorder="1"/>
    <xf numFmtId="165" fontId="2" fillId="0" borderId="2" xfId="1" applyNumberFormat="1" applyFont="1" applyBorder="1"/>
    <xf numFmtId="165" fontId="2" fillId="0" borderId="5" xfId="1" applyNumberFormat="1" applyFont="1" applyBorder="1"/>
    <xf numFmtId="165" fontId="2" fillId="0" borderId="8" xfId="1" applyNumberFormat="1" applyFont="1" applyBorder="1"/>
    <xf numFmtId="165" fontId="2" fillId="0" borderId="6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="130" zoomScaleNormal="130" workbookViewId="0">
      <selection activeCell="E16" sqref="E16"/>
    </sheetView>
  </sheetViews>
  <sheetFormatPr defaultColWidth="8.85546875" defaultRowHeight="15" x14ac:dyDescent="0.25"/>
  <cols>
    <col min="1" max="1" width="27.5703125" customWidth="1"/>
    <col min="2" max="2" width="11.7109375" customWidth="1"/>
    <col min="3" max="3" width="10.28515625" bestFit="1" customWidth="1"/>
    <col min="4" max="4" width="1.85546875" customWidth="1"/>
    <col min="5" max="5" width="9.28515625" customWidth="1"/>
    <col min="7" max="7" width="23.140625" customWidth="1"/>
    <col min="8" max="8" width="11.42578125" customWidth="1"/>
    <col min="9" max="9" width="9.28515625" bestFit="1" customWidth="1"/>
    <col min="10" max="10" width="2" customWidth="1"/>
  </cols>
  <sheetData>
    <row r="1" spans="1:11" x14ac:dyDescent="0.25">
      <c r="A1" s="3" t="s">
        <v>9</v>
      </c>
      <c r="B1" s="4"/>
    </row>
    <row r="2" spans="1:11" x14ac:dyDescent="0.25">
      <c r="A2" s="5" t="s">
        <v>10</v>
      </c>
      <c r="B2" s="6">
        <v>7500</v>
      </c>
    </row>
    <row r="3" spans="1:11" x14ac:dyDescent="0.25">
      <c r="A3" s="5" t="s">
        <v>11</v>
      </c>
      <c r="B3" s="7">
        <v>0.12</v>
      </c>
    </row>
    <row r="4" spans="1:11" x14ac:dyDescent="0.25">
      <c r="A4" s="5" t="s">
        <v>13</v>
      </c>
      <c r="B4" s="6">
        <v>500000</v>
      </c>
    </row>
    <row r="5" spans="1:11" x14ac:dyDescent="0.25">
      <c r="A5" s="5" t="s">
        <v>12</v>
      </c>
      <c r="B5" s="7">
        <v>0.04</v>
      </c>
    </row>
    <row r="6" spans="1:11" x14ac:dyDescent="0.25">
      <c r="A6" s="5" t="s">
        <v>28</v>
      </c>
      <c r="B6" s="7">
        <v>25</v>
      </c>
    </row>
    <row r="7" spans="1:11" x14ac:dyDescent="0.25">
      <c r="A7" s="5" t="s">
        <v>15</v>
      </c>
      <c r="B7" s="6">
        <v>1000</v>
      </c>
    </row>
    <row r="8" spans="1:11" x14ac:dyDescent="0.25">
      <c r="A8" s="5" t="s">
        <v>45</v>
      </c>
      <c r="B8" s="7">
        <v>0.66</v>
      </c>
    </row>
    <row r="9" spans="1:11" x14ac:dyDescent="0.25">
      <c r="A9" s="5"/>
      <c r="B9" s="6"/>
    </row>
    <row r="10" spans="1:11" ht="15.75" thickBot="1" x14ac:dyDescent="0.3">
      <c r="A10" s="8" t="s">
        <v>14</v>
      </c>
      <c r="B10" s="9"/>
    </row>
    <row r="11" spans="1:11" ht="15.75" thickBot="1" x14ac:dyDescent="0.3">
      <c r="B11" s="1"/>
    </row>
    <row r="12" spans="1:11" ht="30" customHeight="1" x14ac:dyDescent="0.25">
      <c r="A12" s="20" t="s">
        <v>46</v>
      </c>
      <c r="B12" s="10"/>
      <c r="C12" s="11"/>
      <c r="D12" s="11"/>
      <c r="E12" s="4"/>
      <c r="G12" s="24" t="s">
        <v>47</v>
      </c>
      <c r="H12" s="25"/>
      <c r="I12" s="25"/>
      <c r="J12" s="25"/>
      <c r="K12" s="26"/>
    </row>
    <row r="13" spans="1:11" x14ac:dyDescent="0.25">
      <c r="A13" s="5" t="s">
        <v>25</v>
      </c>
      <c r="B13" s="12"/>
      <c r="C13" s="12"/>
      <c r="D13" s="12"/>
      <c r="E13" s="13"/>
      <c r="G13" s="5" t="s">
        <v>26</v>
      </c>
      <c r="H13" s="12"/>
      <c r="I13" s="12"/>
      <c r="J13" s="12"/>
      <c r="K13" s="13"/>
    </row>
    <row r="14" spans="1:11" x14ac:dyDescent="0.25">
      <c r="A14" s="5"/>
      <c r="B14" s="12"/>
      <c r="C14" s="12"/>
      <c r="D14" s="12"/>
      <c r="E14" s="13"/>
      <c r="G14" s="5"/>
      <c r="H14" s="12"/>
      <c r="I14" s="12"/>
      <c r="J14" s="12"/>
      <c r="K14" s="13"/>
    </row>
    <row r="15" spans="1:11" x14ac:dyDescent="0.25">
      <c r="A15" s="14"/>
      <c r="B15" s="12"/>
      <c r="C15" s="12">
        <v>2019</v>
      </c>
      <c r="D15" s="12"/>
      <c r="E15" s="13">
        <v>2020</v>
      </c>
      <c r="G15" s="14"/>
      <c r="H15" s="12"/>
      <c r="I15" s="12">
        <v>2019</v>
      </c>
      <c r="J15" s="12"/>
      <c r="K15" s="13">
        <v>2020</v>
      </c>
    </row>
    <row r="16" spans="1:11" x14ac:dyDescent="0.25">
      <c r="A16" s="5"/>
      <c r="B16" s="12"/>
      <c r="C16" s="12"/>
      <c r="D16" s="12"/>
      <c r="E16" s="13"/>
      <c r="G16" s="5"/>
      <c r="H16" s="12"/>
      <c r="I16" s="12"/>
      <c r="J16" s="12"/>
      <c r="K16" s="13"/>
    </row>
    <row r="17" spans="1:11" x14ac:dyDescent="0.25">
      <c r="A17" s="5" t="s">
        <v>16</v>
      </c>
      <c r="B17" s="12"/>
      <c r="C17" s="15">
        <f>+B2*12</f>
        <v>90000</v>
      </c>
      <c r="D17" s="12"/>
      <c r="E17" s="6">
        <f>+B2*9</f>
        <v>67500</v>
      </c>
      <c r="G17" s="5" t="s">
        <v>16</v>
      </c>
      <c r="H17" s="12"/>
      <c r="I17" s="15">
        <f>+B2*12</f>
        <v>90000</v>
      </c>
      <c r="J17" s="12"/>
      <c r="K17" s="6">
        <f>+B2*9+3*1875</f>
        <v>73125</v>
      </c>
    </row>
    <row r="18" spans="1:11" x14ac:dyDescent="0.25">
      <c r="A18" s="5" t="s">
        <v>17</v>
      </c>
      <c r="B18" s="12"/>
      <c r="C18" s="15">
        <v>0</v>
      </c>
      <c r="D18" s="12"/>
      <c r="E18" s="6">
        <f>+B2*B8*3</f>
        <v>14850</v>
      </c>
      <c r="G18" s="5" t="s">
        <v>17</v>
      </c>
      <c r="H18" s="12"/>
      <c r="I18" s="15">
        <v>0</v>
      </c>
      <c r="J18" s="12"/>
      <c r="K18" s="6">
        <v>0</v>
      </c>
    </row>
    <row r="19" spans="1:11" x14ac:dyDescent="0.25">
      <c r="A19" s="5" t="s">
        <v>23</v>
      </c>
      <c r="B19" s="12"/>
      <c r="C19" s="15">
        <v>12000</v>
      </c>
      <c r="D19" s="12"/>
      <c r="E19" s="6">
        <v>12000</v>
      </c>
      <c r="G19" s="5" t="s">
        <v>23</v>
      </c>
      <c r="H19" s="12"/>
      <c r="I19" s="15">
        <v>12000</v>
      </c>
      <c r="J19" s="12"/>
      <c r="K19" s="6">
        <v>12000</v>
      </c>
    </row>
    <row r="20" spans="1:11" x14ac:dyDescent="0.25">
      <c r="A20" s="5"/>
      <c r="B20" s="12"/>
      <c r="C20" s="15"/>
      <c r="D20" s="12"/>
      <c r="E20" s="6"/>
      <c r="G20" s="5"/>
      <c r="H20" s="12"/>
      <c r="I20" s="15"/>
      <c r="J20" s="12"/>
      <c r="K20" s="6"/>
    </row>
    <row r="21" spans="1:11" x14ac:dyDescent="0.25">
      <c r="A21" s="5" t="s">
        <v>18</v>
      </c>
      <c r="B21" s="12"/>
      <c r="C21" s="15">
        <f>+SUM(C17:C20)</f>
        <v>102000</v>
      </c>
      <c r="D21" s="12"/>
      <c r="E21" s="6">
        <f>+SUM(E17:E20)</f>
        <v>94350</v>
      </c>
      <c r="G21" s="5" t="s">
        <v>18</v>
      </c>
      <c r="H21" s="12"/>
      <c r="I21" s="15">
        <f>+SUM(I17:I20)</f>
        <v>102000</v>
      </c>
      <c r="J21" s="12"/>
      <c r="K21" s="6">
        <f>+SUM(K17:K20)</f>
        <v>85125</v>
      </c>
    </row>
    <row r="22" spans="1:11" x14ac:dyDescent="0.25">
      <c r="A22" s="5"/>
      <c r="B22" s="12"/>
      <c r="C22" s="12"/>
      <c r="D22" s="12"/>
      <c r="E22" s="13"/>
      <c r="G22" s="5"/>
      <c r="H22" s="12"/>
      <c r="I22" s="12"/>
      <c r="J22" s="12"/>
      <c r="K22" s="13"/>
    </row>
    <row r="23" spans="1:11" x14ac:dyDescent="0.25">
      <c r="A23" s="5" t="s">
        <v>0</v>
      </c>
      <c r="B23" s="12"/>
      <c r="C23" s="12"/>
      <c r="D23" s="12"/>
      <c r="E23" s="13"/>
      <c r="G23" s="5" t="s">
        <v>0</v>
      </c>
      <c r="H23" s="12"/>
      <c r="I23" s="12"/>
      <c r="J23" s="12"/>
      <c r="K23" s="13"/>
    </row>
    <row r="24" spans="1:11" x14ac:dyDescent="0.25">
      <c r="A24" s="5"/>
      <c r="B24" s="12"/>
      <c r="C24" s="12"/>
      <c r="D24" s="12"/>
      <c r="E24" s="13"/>
      <c r="G24" s="5"/>
      <c r="H24" s="12"/>
      <c r="I24" s="12"/>
      <c r="J24" s="12"/>
      <c r="K24" s="13"/>
    </row>
    <row r="25" spans="1:11" x14ac:dyDescent="0.25">
      <c r="A25" s="5" t="s">
        <v>1</v>
      </c>
      <c r="B25" s="12"/>
      <c r="C25" s="15">
        <f>+B4*B5</f>
        <v>20000</v>
      </c>
      <c r="D25" s="12"/>
      <c r="E25" s="6">
        <f>+B4*B5</f>
        <v>20000</v>
      </c>
      <c r="G25" s="5" t="s">
        <v>1</v>
      </c>
      <c r="H25" s="12"/>
      <c r="I25" s="15">
        <f>+C25</f>
        <v>20000</v>
      </c>
      <c r="J25" s="12"/>
      <c r="K25" s="6">
        <f>+E25</f>
        <v>20000</v>
      </c>
    </row>
    <row r="26" spans="1:11" x14ac:dyDescent="0.25">
      <c r="A26" s="5" t="s">
        <v>24</v>
      </c>
      <c r="B26" s="12"/>
      <c r="C26" s="15">
        <v>12000</v>
      </c>
      <c r="D26" s="12"/>
      <c r="E26" s="6">
        <v>12000</v>
      </c>
      <c r="G26" s="5" t="s">
        <v>24</v>
      </c>
      <c r="H26" s="12"/>
      <c r="I26" s="15">
        <v>12000</v>
      </c>
      <c r="J26" s="12"/>
      <c r="K26" s="6">
        <v>12000</v>
      </c>
    </row>
    <row r="27" spans="1:11" x14ac:dyDescent="0.25">
      <c r="A27" s="5" t="s">
        <v>3</v>
      </c>
      <c r="B27" s="12"/>
      <c r="C27" s="15">
        <v>7500</v>
      </c>
      <c r="D27" s="12"/>
      <c r="E27" s="6">
        <v>7500</v>
      </c>
      <c r="G27" s="5" t="s">
        <v>3</v>
      </c>
      <c r="H27" s="12"/>
      <c r="I27" s="15">
        <v>7500</v>
      </c>
      <c r="J27" s="12"/>
      <c r="K27" s="6">
        <v>7500</v>
      </c>
    </row>
    <row r="28" spans="1:11" x14ac:dyDescent="0.25">
      <c r="A28" s="5" t="s">
        <v>4</v>
      </c>
      <c r="B28" s="12"/>
      <c r="C28" s="15">
        <v>5000</v>
      </c>
      <c r="D28" s="12"/>
      <c r="E28" s="6">
        <v>5000</v>
      </c>
      <c r="G28" s="5" t="s">
        <v>4</v>
      </c>
      <c r="H28" s="12"/>
      <c r="I28" s="15">
        <v>5000</v>
      </c>
      <c r="J28" s="12"/>
      <c r="K28" s="6">
        <v>5000</v>
      </c>
    </row>
    <row r="29" spans="1:11" x14ac:dyDescent="0.25">
      <c r="A29" s="5"/>
      <c r="B29" s="12"/>
      <c r="C29" s="12"/>
      <c r="D29" s="12"/>
      <c r="E29" s="13"/>
      <c r="G29" s="5"/>
      <c r="H29" s="12"/>
      <c r="I29" s="12"/>
      <c r="J29" s="12"/>
      <c r="K29" s="13"/>
    </row>
    <row r="30" spans="1:11" x14ac:dyDescent="0.25">
      <c r="A30" s="5" t="s">
        <v>5</v>
      </c>
      <c r="B30" s="12"/>
      <c r="C30" s="15">
        <f>+SUM(C25:C28)</f>
        <v>44500</v>
      </c>
      <c r="D30" s="12"/>
      <c r="E30" s="6">
        <f>+SUM(E25:E28)</f>
        <v>44500</v>
      </c>
      <c r="G30" s="5" t="s">
        <v>5</v>
      </c>
      <c r="H30" s="12"/>
      <c r="I30" s="15">
        <f>+SUM(I25:I28)</f>
        <v>44500</v>
      </c>
      <c r="J30" s="12"/>
      <c r="K30" s="6">
        <f>+SUM(K25:K28)</f>
        <v>44500</v>
      </c>
    </row>
    <row r="31" spans="1:11" x14ac:dyDescent="0.25">
      <c r="A31" s="5"/>
      <c r="B31" s="12"/>
      <c r="C31" s="12"/>
      <c r="D31" s="12"/>
      <c r="E31" s="13"/>
      <c r="G31" s="5"/>
      <c r="H31" s="12"/>
      <c r="I31" s="12"/>
      <c r="J31" s="12"/>
      <c r="K31" s="13"/>
    </row>
    <row r="32" spans="1:11" x14ac:dyDescent="0.25">
      <c r="A32" s="5" t="s">
        <v>6</v>
      </c>
      <c r="B32" s="12"/>
      <c r="C32" s="15">
        <f>+C21-C30</f>
        <v>57500</v>
      </c>
      <c r="D32" s="12"/>
      <c r="E32" s="6">
        <f>+E21-E30</f>
        <v>49850</v>
      </c>
      <c r="G32" s="5" t="s">
        <v>6</v>
      </c>
      <c r="H32" s="12"/>
      <c r="I32" s="15">
        <f>+I21-I30</f>
        <v>57500</v>
      </c>
      <c r="J32" s="12"/>
      <c r="K32" s="6">
        <f>+K21-K30</f>
        <v>40625</v>
      </c>
    </row>
    <row r="33" spans="1:11" x14ac:dyDescent="0.25">
      <c r="A33" s="5"/>
      <c r="B33" s="12"/>
      <c r="C33" s="12"/>
      <c r="D33" s="12"/>
      <c r="E33" s="13"/>
      <c r="G33" s="5"/>
      <c r="H33" s="12"/>
      <c r="I33" s="12"/>
      <c r="J33" s="12"/>
      <c r="K33" s="13"/>
    </row>
    <row r="34" spans="1:11" x14ac:dyDescent="0.25">
      <c r="A34" s="5" t="s">
        <v>2</v>
      </c>
      <c r="B34" s="12"/>
      <c r="C34" s="15">
        <f>+C32*$B$3</f>
        <v>6900</v>
      </c>
      <c r="D34" s="12"/>
      <c r="E34" s="6">
        <f>+E32*$B$3</f>
        <v>5982</v>
      </c>
      <c r="G34" s="5" t="s">
        <v>2</v>
      </c>
      <c r="H34" s="12"/>
      <c r="I34" s="15">
        <f>+I32*$B$3</f>
        <v>6900</v>
      </c>
      <c r="J34" s="12"/>
      <c r="K34" s="6">
        <f>+K32*$B$3</f>
        <v>4875</v>
      </c>
    </row>
    <row r="35" spans="1:11" x14ac:dyDescent="0.25">
      <c r="A35" s="5"/>
      <c r="B35" s="12"/>
      <c r="C35" s="12"/>
      <c r="D35" s="12"/>
      <c r="E35" s="13"/>
      <c r="G35" s="5"/>
      <c r="H35" s="12"/>
      <c r="I35" s="12"/>
      <c r="J35" s="12"/>
      <c r="K35" s="13"/>
    </row>
    <row r="36" spans="1:11" x14ac:dyDescent="0.25">
      <c r="A36" s="5" t="s">
        <v>7</v>
      </c>
      <c r="B36" s="12"/>
      <c r="C36" s="15">
        <v>0</v>
      </c>
      <c r="D36" s="12"/>
      <c r="E36" s="6">
        <v>0</v>
      </c>
      <c r="G36" s="5" t="s">
        <v>7</v>
      </c>
      <c r="H36" s="12"/>
      <c r="I36" s="15">
        <v>0</v>
      </c>
      <c r="J36" s="12"/>
      <c r="K36" s="6">
        <f>7500*3*75%*B8</f>
        <v>11137.5</v>
      </c>
    </row>
    <row r="37" spans="1:11" x14ac:dyDescent="0.25">
      <c r="A37" s="5"/>
      <c r="B37" s="12"/>
      <c r="C37" s="12"/>
      <c r="D37" s="12"/>
      <c r="E37" s="13"/>
      <c r="G37" s="5"/>
      <c r="H37" s="12"/>
      <c r="I37" s="12"/>
      <c r="J37" s="12"/>
      <c r="K37" s="13"/>
    </row>
    <row r="38" spans="1:11" x14ac:dyDescent="0.25">
      <c r="A38" s="5" t="s">
        <v>8</v>
      </c>
      <c r="B38" s="12"/>
      <c r="C38" s="15">
        <f>+C32-C34</f>
        <v>50600</v>
      </c>
      <c r="D38" s="12"/>
      <c r="E38" s="6">
        <f>+E32-E34</f>
        <v>43868</v>
      </c>
      <c r="G38" s="5" t="s">
        <v>8</v>
      </c>
      <c r="H38" s="12"/>
      <c r="I38" s="15">
        <f>+I32-I34+I36</f>
        <v>50600</v>
      </c>
      <c r="J38" s="12"/>
      <c r="K38" s="6">
        <f>+K32-K34+K36</f>
        <v>46887.5</v>
      </c>
    </row>
    <row r="39" spans="1:11" x14ac:dyDescent="0.25">
      <c r="A39" s="5"/>
      <c r="B39" s="12"/>
      <c r="C39" s="12"/>
      <c r="D39" s="12"/>
      <c r="E39" s="13"/>
      <c r="G39" s="5"/>
      <c r="H39" s="12"/>
      <c r="I39" s="12"/>
      <c r="J39" s="12"/>
      <c r="K39" s="13"/>
    </row>
    <row r="40" spans="1:11" x14ac:dyDescent="0.25">
      <c r="A40" s="5" t="s">
        <v>19</v>
      </c>
      <c r="B40" s="12"/>
      <c r="C40" s="12"/>
      <c r="D40" s="12"/>
      <c r="E40" s="13"/>
      <c r="G40" s="5" t="s">
        <v>19</v>
      </c>
      <c r="H40" s="12"/>
      <c r="I40" s="12"/>
      <c r="J40" s="12"/>
      <c r="K40" s="13"/>
    </row>
    <row r="41" spans="1:11" x14ac:dyDescent="0.25">
      <c r="A41" s="5" t="s">
        <v>20</v>
      </c>
      <c r="B41" s="12"/>
      <c r="C41" s="12"/>
      <c r="D41" s="12"/>
      <c r="E41" s="6">
        <v>0</v>
      </c>
      <c r="G41" s="5" t="s">
        <v>20</v>
      </c>
      <c r="H41" s="12"/>
      <c r="I41" s="12"/>
      <c r="J41" s="12"/>
      <c r="K41" s="6">
        <f>1875*3</f>
        <v>5625</v>
      </c>
    </row>
    <row r="42" spans="1:11" x14ac:dyDescent="0.25">
      <c r="A42" s="5" t="s">
        <v>21</v>
      </c>
      <c r="B42" s="12"/>
      <c r="C42" s="12"/>
      <c r="D42" s="12"/>
      <c r="E42" s="6">
        <f>+E18</f>
        <v>14850</v>
      </c>
      <c r="G42" s="5" t="s">
        <v>22</v>
      </c>
      <c r="H42" s="12"/>
      <c r="I42" s="12"/>
      <c r="J42" s="12"/>
      <c r="K42" s="6">
        <f>+K36</f>
        <v>11137.5</v>
      </c>
    </row>
    <row r="43" spans="1:11" x14ac:dyDescent="0.25">
      <c r="A43" s="5"/>
      <c r="B43" s="12"/>
      <c r="C43" s="12"/>
      <c r="D43" s="12"/>
      <c r="E43" s="6"/>
      <c r="G43" s="5"/>
      <c r="H43" s="12"/>
      <c r="I43" s="12"/>
      <c r="J43" s="12"/>
      <c r="K43" s="6"/>
    </row>
    <row r="44" spans="1:11" x14ac:dyDescent="0.25">
      <c r="A44" s="5" t="s">
        <v>33</v>
      </c>
      <c r="B44" s="12"/>
      <c r="C44" s="12"/>
      <c r="D44" s="12"/>
      <c r="E44" s="6">
        <f>+E38-C38</f>
        <v>-6732</v>
      </c>
      <c r="G44" s="5" t="s">
        <v>33</v>
      </c>
      <c r="H44" s="12"/>
      <c r="I44" s="12"/>
      <c r="J44" s="12"/>
      <c r="K44" s="6">
        <f>+K38-I38</f>
        <v>-3712.5</v>
      </c>
    </row>
    <row r="45" spans="1:11" x14ac:dyDescent="0.25">
      <c r="A45" s="5"/>
      <c r="B45" s="12"/>
      <c r="C45" s="12"/>
      <c r="D45" s="12"/>
      <c r="E45" s="13"/>
      <c r="G45" s="5"/>
      <c r="H45" s="12"/>
      <c r="I45" s="12"/>
      <c r="J45" s="12"/>
      <c r="K45" s="13"/>
    </row>
    <row r="46" spans="1:11" x14ac:dyDescent="0.25">
      <c r="A46" s="5" t="s">
        <v>27</v>
      </c>
      <c r="B46" s="12"/>
      <c r="C46" s="12"/>
      <c r="D46" s="12"/>
      <c r="E46" s="13"/>
      <c r="G46" s="5" t="s">
        <v>27</v>
      </c>
      <c r="H46" s="12"/>
      <c r="I46" s="12"/>
      <c r="J46" s="12"/>
      <c r="K46" s="13"/>
    </row>
    <row r="47" spans="1:11" x14ac:dyDescent="0.25">
      <c r="A47" s="5" t="s">
        <v>29</v>
      </c>
      <c r="B47" s="12"/>
      <c r="C47" s="12"/>
      <c r="D47" s="12"/>
      <c r="E47" s="6">
        <v>0</v>
      </c>
      <c r="G47" s="5" t="s">
        <v>29</v>
      </c>
      <c r="H47" s="12"/>
      <c r="I47" s="12"/>
      <c r="J47" s="12"/>
      <c r="K47" s="6">
        <f>+K41</f>
        <v>5625</v>
      </c>
    </row>
    <row r="48" spans="1:11" x14ac:dyDescent="0.25">
      <c r="A48" s="5" t="s">
        <v>30</v>
      </c>
      <c r="B48" s="12"/>
      <c r="C48" s="12"/>
      <c r="D48" s="12"/>
      <c r="E48" s="6">
        <f>+E42</f>
        <v>14850</v>
      </c>
      <c r="G48" s="5" t="s">
        <v>30</v>
      </c>
      <c r="H48" s="12"/>
      <c r="I48" s="12"/>
      <c r="J48" s="12"/>
      <c r="K48" s="6">
        <v>0</v>
      </c>
    </row>
    <row r="49" spans="1:11" x14ac:dyDescent="0.25">
      <c r="A49" s="5" t="s">
        <v>31</v>
      </c>
      <c r="B49" s="12"/>
      <c r="C49" s="12"/>
      <c r="D49" s="12"/>
      <c r="E49" s="6">
        <f>-2600*3</f>
        <v>-7800</v>
      </c>
      <c r="G49" s="5" t="s">
        <v>31</v>
      </c>
      <c r="H49" s="12"/>
      <c r="I49" s="12"/>
      <c r="J49" s="12"/>
      <c r="K49" s="6">
        <f>-2600*3</f>
        <v>-7800</v>
      </c>
    </row>
    <row r="50" spans="1:11" x14ac:dyDescent="0.25">
      <c r="A50" s="5" t="s">
        <v>3</v>
      </c>
      <c r="B50" s="12"/>
      <c r="C50" s="12"/>
      <c r="D50" s="12"/>
      <c r="E50" s="6">
        <f>-E27/4</f>
        <v>-1875</v>
      </c>
      <c r="G50" s="5" t="s">
        <v>3</v>
      </c>
      <c r="H50" s="12"/>
      <c r="I50" s="12"/>
      <c r="J50" s="12"/>
      <c r="K50" s="6">
        <f>-K27/4</f>
        <v>-1875</v>
      </c>
    </row>
    <row r="51" spans="1:11" x14ac:dyDescent="0.25">
      <c r="A51" s="5" t="s">
        <v>4</v>
      </c>
      <c r="B51" s="12"/>
      <c r="C51" s="12"/>
      <c r="D51" s="12"/>
      <c r="E51" s="6">
        <f>-E28/4</f>
        <v>-1250</v>
      </c>
      <c r="G51" s="5" t="s">
        <v>4</v>
      </c>
      <c r="H51" s="12"/>
      <c r="I51" s="12"/>
      <c r="J51" s="12"/>
      <c r="K51" s="6">
        <f>-K28/4</f>
        <v>-1250</v>
      </c>
    </row>
    <row r="52" spans="1:11" x14ac:dyDescent="0.25">
      <c r="A52" s="5"/>
      <c r="B52" s="12"/>
      <c r="C52" s="12"/>
      <c r="D52" s="12"/>
      <c r="E52" s="13"/>
      <c r="G52" s="5"/>
      <c r="H52" s="12"/>
      <c r="I52" s="12"/>
      <c r="J52" s="12"/>
      <c r="K52" s="13"/>
    </row>
    <row r="53" spans="1:11" ht="15.75" thickBot="1" x14ac:dyDescent="0.3">
      <c r="A53" s="8" t="s">
        <v>32</v>
      </c>
      <c r="B53" s="16"/>
      <c r="C53" s="17"/>
      <c r="D53" s="17"/>
      <c r="E53" s="18">
        <f>+SUM(E47:E52)</f>
        <v>3925</v>
      </c>
      <c r="G53" s="8" t="s">
        <v>32</v>
      </c>
      <c r="H53" s="16"/>
      <c r="I53" s="17"/>
      <c r="J53" s="17"/>
      <c r="K53" s="18">
        <f>+SUM(K47:K52)</f>
        <v>-5300</v>
      </c>
    </row>
  </sheetData>
  <mergeCells count="1">
    <mergeCell ref="G12:K1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J17" sqref="J17"/>
    </sheetView>
  </sheetViews>
  <sheetFormatPr defaultRowHeight="15" x14ac:dyDescent="0.25"/>
  <cols>
    <col min="1" max="1" width="76.28515625" customWidth="1"/>
    <col min="2" max="2" width="14.140625" style="2" customWidth="1"/>
    <col min="3" max="3" width="18" style="2" bestFit="1" customWidth="1"/>
    <col min="4" max="4" width="17" style="2" customWidth="1"/>
    <col min="5" max="5" width="12.7109375" customWidth="1"/>
  </cols>
  <sheetData>
    <row r="1" spans="1:4" x14ac:dyDescent="0.25">
      <c r="A1" t="s">
        <v>34</v>
      </c>
      <c r="D1" s="23"/>
    </row>
    <row r="2" spans="1:4" ht="15.75" customHeight="1" x14ac:dyDescent="0.25">
      <c r="A2" t="s">
        <v>35</v>
      </c>
    </row>
    <row r="3" spans="1:4" ht="15.75" customHeight="1" x14ac:dyDescent="0.25"/>
    <row r="4" spans="1:4" ht="15.75" customHeight="1" x14ac:dyDescent="0.25">
      <c r="A4" t="s">
        <v>9</v>
      </c>
    </row>
    <row r="5" spans="1:4" ht="15.75" customHeight="1" x14ac:dyDescent="0.25">
      <c r="A5" t="s">
        <v>50</v>
      </c>
      <c r="B5" s="23">
        <v>0.4</v>
      </c>
    </row>
    <row r="6" spans="1:4" ht="15.75" customHeight="1" x14ac:dyDescent="0.25">
      <c r="A6" t="s">
        <v>51</v>
      </c>
      <c r="B6" s="23">
        <v>0.7</v>
      </c>
    </row>
    <row r="7" spans="1:4" ht="15.75" customHeight="1" x14ac:dyDescent="0.25">
      <c r="A7" t="s">
        <v>52</v>
      </c>
      <c r="B7" s="23">
        <v>0.66</v>
      </c>
    </row>
    <row r="8" spans="1:4" ht="15.75" customHeight="1" x14ac:dyDescent="0.25">
      <c r="A8" t="s">
        <v>53</v>
      </c>
      <c r="B8" s="23">
        <v>0.8</v>
      </c>
    </row>
    <row r="10" spans="1:4" s="19" customFormat="1" ht="30" x14ac:dyDescent="0.25">
      <c r="A10" s="21" t="s">
        <v>48</v>
      </c>
      <c r="B10" s="22" t="s">
        <v>36</v>
      </c>
      <c r="C10" s="22" t="s">
        <v>37</v>
      </c>
      <c r="D10" s="22" t="s">
        <v>38</v>
      </c>
    </row>
    <row r="11" spans="1:4" x14ac:dyDescent="0.25">
      <c r="A11" t="s">
        <v>39</v>
      </c>
      <c r="B11" s="2">
        <v>141233</v>
      </c>
      <c r="C11" s="2">
        <v>29700</v>
      </c>
      <c r="D11" s="2">
        <v>8100</v>
      </c>
    </row>
    <row r="12" spans="1:4" x14ac:dyDescent="0.25">
      <c r="A12" t="s">
        <v>40</v>
      </c>
      <c r="B12" s="2">
        <v>60904</v>
      </c>
      <c r="C12" s="2">
        <v>63500</v>
      </c>
      <c r="D12" s="2">
        <v>20100</v>
      </c>
    </row>
    <row r="13" spans="1:4" x14ac:dyDescent="0.25">
      <c r="A13" t="s">
        <v>41</v>
      </c>
      <c r="B13" s="2">
        <v>47349</v>
      </c>
      <c r="C13" s="2">
        <v>19000</v>
      </c>
      <c r="D13" s="2">
        <v>6200</v>
      </c>
    </row>
    <row r="14" spans="1:4" x14ac:dyDescent="0.25">
      <c r="A14" t="s">
        <v>42</v>
      </c>
      <c r="B14" s="2">
        <v>169071</v>
      </c>
      <c r="C14" s="2">
        <v>16000</v>
      </c>
      <c r="D14" s="2">
        <v>12400</v>
      </c>
    </row>
    <row r="15" spans="1:4" x14ac:dyDescent="0.25">
      <c r="A15" t="s">
        <v>44</v>
      </c>
      <c r="B15" s="2">
        <v>278058</v>
      </c>
      <c r="C15" s="2">
        <v>16200</v>
      </c>
      <c r="D15" s="2">
        <v>3800</v>
      </c>
    </row>
    <row r="17" spans="1:4" x14ac:dyDescent="0.25">
      <c r="A17" t="s">
        <v>43</v>
      </c>
      <c r="B17" s="2">
        <f>+SUM(B11:B16)</f>
        <v>696615</v>
      </c>
      <c r="C17" s="2">
        <f>+SUMPRODUCT(B11:B16,C11:C16)</f>
        <v>16171330700</v>
      </c>
      <c r="D17" s="2">
        <f>+SUMPRODUCT(B11:B16,D11:D16)</f>
        <v>5814822300</v>
      </c>
    </row>
    <row r="18" spans="1:4" x14ac:dyDescent="0.25">
      <c r="A18" t="s">
        <v>49</v>
      </c>
      <c r="B18" s="2">
        <f>+B17</f>
        <v>696615</v>
      </c>
      <c r="C18" s="2">
        <f>+C17/12</f>
        <v>1347610891.6666667</v>
      </c>
      <c r="D18" s="2">
        <f>+D17/12</f>
        <v>484568525</v>
      </c>
    </row>
    <row r="20" spans="1:4" x14ac:dyDescent="0.25">
      <c r="A20" t="s">
        <v>54</v>
      </c>
    </row>
    <row r="21" spans="1:4" x14ac:dyDescent="0.25">
      <c r="A21" t="s">
        <v>55</v>
      </c>
      <c r="C21" s="2">
        <f>B8*C18</f>
        <v>1078088713.3333335</v>
      </c>
    </row>
    <row r="22" spans="1:4" x14ac:dyDescent="0.25">
      <c r="A22" t="s">
        <v>56</v>
      </c>
      <c r="C22" s="2">
        <f>B5*C21</f>
        <v>431235485.33333343</v>
      </c>
    </row>
    <row r="23" spans="1:4" x14ac:dyDescent="0.25">
      <c r="A23" t="s">
        <v>57</v>
      </c>
      <c r="C23" s="2">
        <f>B6*C21</f>
        <v>754662099.33333337</v>
      </c>
    </row>
    <row r="24" spans="1:4" ht="15.75" thickBot="1" x14ac:dyDescent="0.3"/>
    <row r="25" spans="1:4" x14ac:dyDescent="0.25">
      <c r="A25" s="27" t="s">
        <v>58</v>
      </c>
      <c r="B25" s="28"/>
      <c r="C25" s="29">
        <f>+C22*B7</f>
        <v>284615420.32000005</v>
      </c>
    </row>
    <row r="26" spans="1:4" ht="15.75" thickBot="1" x14ac:dyDescent="0.3">
      <c r="A26" s="30" t="s">
        <v>59</v>
      </c>
      <c r="B26" s="31"/>
      <c r="C26" s="32">
        <f>+B7*C23</f>
        <v>498076985.56000006</v>
      </c>
    </row>
    <row r="30" spans="1:4" x14ac:dyDescent="0.25">
      <c r="A30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Landlord Proceeds</vt:lpstr>
      <vt:lpstr>Program Costing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Shell</dc:creator>
  <cp:lastModifiedBy>Jon Shell</cp:lastModifiedBy>
  <dcterms:created xsi:type="dcterms:W3CDTF">2020-03-27T03:43:59Z</dcterms:created>
  <dcterms:modified xsi:type="dcterms:W3CDTF">2020-04-09T02:43:21Z</dcterms:modified>
</cp:coreProperties>
</file>